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67335" yWindow="-2460" windowWidth="32880" windowHeight="16440"/>
  </bookViews>
  <sheets>
    <sheet name="ROI" sheetId="1" r:id="rId1"/>
    <sheet name="MAO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ProjectsArray">'[1]Project List'!$A$6:$J$49</definedName>
    <definedName name="BuiltIn_AutoFilter___1" localSheetId="1">#REF!</definedName>
    <definedName name="BuiltIn_AutoFilter___1">#REF!</definedName>
    <definedName name="BuiltIn_AutoFilter___1_1" localSheetId="1">#REF!</definedName>
    <definedName name="BuiltIn_AutoFilter___1_1">#REF!</definedName>
    <definedName name="BuiltIn_AutoFilter___1_2" localSheetId="1">#REF!</definedName>
    <definedName name="BuiltIn_AutoFilter___1_2">#REF!</definedName>
    <definedName name="BuiltIn_AutoFilter___1_3" localSheetId="1">#REF!</definedName>
    <definedName name="BuiltIn_AutoFilter___1_3">#REF!</definedName>
    <definedName name="BuiltIn_AutoFilter___1_4" localSheetId="1">#REF!</definedName>
    <definedName name="BuiltIn_AutoFilter___1_4">#REF!</definedName>
    <definedName name="BuiltIn_AutoFilter___1_5" localSheetId="1">#REF!</definedName>
    <definedName name="BuiltIn_AutoFilter___1_5">#REF!</definedName>
    <definedName name="Category">OFFSET([2]Lookup!$C$2,0,0,MIN(COUNTA([2]Lookup!$C$2:$C$100)))</definedName>
    <definedName name="Design">'[1]Project List'!$F$6:$F$49</definedName>
    <definedName name="Development">'[1]Project List'!$H$6:$H$49</definedName>
    <definedName name="Editorial">'[1]Project List'!$G$6:$G$49</definedName>
    <definedName name="Endorsement">'[1]Project List'!$E$6:$E$49</definedName>
    <definedName name="FirstMortPts">'[3]Deal Summary'!#REF!</definedName>
    <definedName name="holidays">OFFSET([4]Holidays!$A$10,1,0,COUNTA([4]Holidays!$A$11:$A$4996),1)</definedName>
    <definedName name="HTML_CodePage" hidden="1">1252</definedName>
    <definedName name="HTML_Control" localSheetId="1" hidden="1">{"'Open Issues'!$A$1:$K$12","'Action Items'!$A$1:$F$30","'Risks'!$A$5:$I$10"}</definedName>
    <definedName name="HTML_Control" hidden="1">{"'Open Issues'!$A$1:$K$12","'Action Items'!$A$1:$F$30","'Risks'!$A$5:$I$10"}</definedName>
    <definedName name="HTML_Description" hidden="1">""</definedName>
    <definedName name="HTML_Email" hidden="1">"thomasmo"</definedName>
    <definedName name="HTML_Header" hidden="1">""</definedName>
    <definedName name="HTML_LastUpdate" hidden="1">"6/10/98"</definedName>
    <definedName name="HTML_LineAfter" hidden="1">FALSE</definedName>
    <definedName name="HTML_LineBefore" hidden="1">FALSE</definedName>
    <definedName name="HTML_Name" hidden="1">"Thomas Morrissey"</definedName>
    <definedName name="HTML_OBDlg2" hidden="1">TRUE</definedName>
    <definedName name="HTML_OBDlg4" hidden="1">TRUE</definedName>
    <definedName name="HTML_OS" hidden="1">0</definedName>
    <definedName name="HTML_PathFile" hidden="1">"D:\LVP1.0\Proj Mgt\LVP Action Items.htm"</definedName>
    <definedName name="HTML_Title" hidden="1">"LVP Action Items, Isues, Risks"</definedName>
    <definedName name="Launch">'[1]Project List'!$J$6:$J$49</definedName>
    <definedName name="LOB">OFFSET([2]Lookup!$D$2,0,0,MIN(COUNTA([2]Lookup!$D$2:$D$100)))</definedName>
    <definedName name="Ok" localSheetId="1">#REF!</definedName>
    <definedName name="Ok">#REF!</definedName>
    <definedName name="_xlnm.Print_Area" localSheetId="0">ROI!$A$1:$H$43</definedName>
    <definedName name="Priority">OFFSET([2]Lookup!$B$2,0,0,MIN(COUNTA([2]Lookup!$B$2:$B$100)))</definedName>
    <definedName name="ProcApp" localSheetId="1">#REF!</definedName>
    <definedName name="ProcApp">#REF!</definedName>
    <definedName name="PSF" localSheetId="1">#REF!</definedName>
    <definedName name="PSF">#REF!</definedName>
    <definedName name="RowOffset">'[1]Project List'!$I$1</definedName>
    <definedName name="SecondMortAmt">'[3]Deal Summary'!$F$68</definedName>
    <definedName name="sort_range">'[5]Open Issues'!$3:$681</definedName>
    <definedName name="Spec">'[1]Project List'!$D$6:$D$49</definedName>
    <definedName name="Stat">'[6]Site Release Action Items List'!$E:$E</definedName>
    <definedName name="Status">OFFSET([2]Lookup!$A$2,0,0,MIN(COUNTA([2]Lookup!$A$2:$A$100)))</definedName>
    <definedName name="statuslist" localSheetId="1">#REF!</definedName>
    <definedName name="statuslist">#REF!</definedName>
    <definedName name="Testing">'[1]Project List'!$I$6:$I$49</definedName>
    <definedName name="valuevx">42.314159</definedName>
    <definedName name="Years">OFFSET([2]Lookup!$L$2,0,0,MIN(COUNTA([2]Lookup!$L$2:$L$20)))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/>
  <c r="H32" s="1"/>
  <c r="H34" s="1"/>
  <c r="H24"/>
  <c r="B4" i="2"/>
  <c r="H36" i="1"/>
  <c r="F29" s="1"/>
  <c r="F7"/>
  <c r="F8"/>
  <c r="B2" i="2"/>
  <c r="H2" i="1" s="1"/>
  <c r="F30" l="1"/>
  <c r="B8" i="2"/>
  <c r="B9" s="1"/>
  <c r="G4" i="1"/>
  <c r="F10" s="1"/>
  <c r="F17"/>
  <c r="F18" l="1"/>
  <c r="G20" s="1"/>
  <c r="H22" s="1"/>
  <c r="H25" l="1"/>
  <c r="H39" l="1"/>
  <c r="H41" s="1"/>
</calcChain>
</file>

<file path=xl/sharedStrings.xml><?xml version="1.0" encoding="utf-8"?>
<sst xmlns="http://schemas.openxmlformats.org/spreadsheetml/2006/main" count="52" uniqueCount="51">
  <si>
    <t>Purchase Property Price</t>
  </si>
  <si>
    <t>Projected Hold Time</t>
  </si>
  <si>
    <t>Months</t>
  </si>
  <si>
    <t>Costs &amp; Fees ( "$0" if that is the case)</t>
  </si>
  <si>
    <t>Wholesale/Assignment Fee</t>
  </si>
  <si>
    <t>Repairs (Renovation Cost)</t>
  </si>
  <si>
    <t>Recording Fee</t>
  </si>
  <si>
    <t>Taxes</t>
  </si>
  <si>
    <t>Annual Rate</t>
  </si>
  <si>
    <t>Legal &amp; Eviction</t>
  </si>
  <si>
    <t>Cash For Keys (if applicable)</t>
  </si>
  <si>
    <t>Insurance</t>
  </si>
  <si>
    <t>Utilities</t>
  </si>
  <si>
    <t>Other: (If there are any additional costs)</t>
  </si>
  <si>
    <t>HOA Fees (monthly)</t>
  </si>
  <si>
    <t>Closing Cost</t>
  </si>
  <si>
    <t>Cost &amp; Fees</t>
  </si>
  <si>
    <t>Total Investment</t>
  </si>
  <si>
    <t>Holding Cost</t>
  </si>
  <si>
    <t>Points</t>
  </si>
  <si>
    <t>Sale Cost</t>
  </si>
  <si>
    <t>Listing Broker Commission</t>
  </si>
  <si>
    <t>Buyer's Broker Commission</t>
  </si>
  <si>
    <t>Total Sales Cost</t>
  </si>
  <si>
    <t>TOTAL COST</t>
  </si>
  <si>
    <t>ARV( After Repair Value)</t>
  </si>
  <si>
    <t>Net Profit</t>
  </si>
  <si>
    <t>ROI (Return On Investment)</t>
  </si>
  <si>
    <t>***</t>
  </si>
  <si>
    <t>Most investors are looking between 12%-15% on return</t>
  </si>
  <si>
    <t>ARV</t>
  </si>
  <si>
    <t>Less Repairs</t>
  </si>
  <si>
    <t>Assignment Fee Scale</t>
  </si>
  <si>
    <t>Maximum Allowable Offer</t>
  </si>
  <si>
    <t>***Subject to already discounted listed price</t>
  </si>
  <si>
    <t>Seller List Price</t>
  </si>
  <si>
    <t>Seller Offer</t>
  </si>
  <si>
    <t>Buyer Offer</t>
  </si>
  <si>
    <t>Projected Buyer Discount</t>
  </si>
  <si>
    <t>Estimated Assignment Fee Scale</t>
  </si>
  <si>
    <t xml:space="preserve">ARV </t>
  </si>
  <si>
    <t>FEE</t>
  </si>
  <si>
    <t>under 100K</t>
  </si>
  <si>
    <t>$100K-$300K</t>
  </si>
  <si>
    <t>$300K-$500K</t>
  </si>
  <si>
    <t>$15,000-$20,000</t>
  </si>
  <si>
    <t>$500K-$700K</t>
  </si>
  <si>
    <t>$25,000-$30,000</t>
  </si>
  <si>
    <t>$700K-$900K</t>
  </si>
  <si>
    <t>$1M and above</t>
  </si>
  <si>
    <t>***Subject to change depending upon the market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</si>
</sst>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%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29" xfId="0" applyFont="1" applyBorder="1" applyAlignment="1">
      <alignment horizontal="left"/>
    </xf>
    <xf numFmtId="0" fontId="5" fillId="0" borderId="0" xfId="0" applyFont="1"/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9" fontId="3" fillId="0" borderId="29" xfId="0" applyNumberFormat="1" applyFont="1" applyBorder="1" applyAlignment="1">
      <alignment horizontal="left"/>
    </xf>
    <xf numFmtId="0" fontId="3" fillId="0" borderId="29" xfId="0" applyFont="1" applyBorder="1"/>
    <xf numFmtId="164" fontId="3" fillId="2" borderId="29" xfId="0" applyNumberFormat="1" applyFont="1" applyFill="1" applyBorder="1" applyAlignment="1">
      <alignment horizontal="left"/>
    </xf>
    <xf numFmtId="164" fontId="3" fillId="5" borderId="29" xfId="0" applyNumberFormat="1" applyFont="1" applyFill="1" applyBorder="1" applyAlignment="1">
      <alignment horizontal="center"/>
    </xf>
    <xf numFmtId="0" fontId="3" fillId="0" borderId="30" xfId="0" applyFont="1" applyBorder="1"/>
    <xf numFmtId="164" fontId="2" fillId="0" borderId="18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5" borderId="13" xfId="0" applyNumberFormat="1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9" fontId="3" fillId="5" borderId="3" xfId="1" applyFont="1" applyFill="1" applyBorder="1" applyAlignment="1">
      <alignment horizontal="center"/>
    </xf>
    <xf numFmtId="164" fontId="5" fillId="5" borderId="3" xfId="0" applyNumberFormat="1" applyFont="1" applyFill="1" applyBorder="1"/>
    <xf numFmtId="0" fontId="0" fillId="0" borderId="0" xfId="0" applyFont="1"/>
    <xf numFmtId="0" fontId="9" fillId="0" borderId="1" xfId="0" applyFont="1" applyBorder="1"/>
    <xf numFmtId="0" fontId="0" fillId="0" borderId="2" xfId="0" applyFont="1" applyBorder="1"/>
    <xf numFmtId="6" fontId="9" fillId="2" borderId="3" xfId="0" applyNumberFormat="1" applyFont="1" applyFill="1" applyBorder="1"/>
    <xf numFmtId="0" fontId="9" fillId="0" borderId="4" xfId="0" applyFont="1" applyBorder="1"/>
    <xf numFmtId="0" fontId="0" fillId="0" borderId="5" xfId="0" applyFont="1" applyBorder="1"/>
    <xf numFmtId="8" fontId="0" fillId="0" borderId="0" xfId="0" applyNumberFormat="1" applyFont="1"/>
    <xf numFmtId="0" fontId="9" fillId="0" borderId="6" xfId="0" applyFont="1" applyBorder="1"/>
    <xf numFmtId="0" fontId="0" fillId="0" borderId="7" xfId="0" applyFont="1" applyBorder="1"/>
    <xf numFmtId="38" fontId="9" fillId="2" borderId="3" xfId="0" applyNumberFormat="1" applyFont="1" applyFill="1" applyBorder="1"/>
    <xf numFmtId="0" fontId="9" fillId="0" borderId="8" xfId="0" applyFont="1" applyBorder="1"/>
    <xf numFmtId="0" fontId="0" fillId="0" borderId="9" xfId="0" applyFont="1" applyBorder="1"/>
    <xf numFmtId="0" fontId="9" fillId="0" borderId="10" xfId="0" applyFont="1" applyBorder="1"/>
    <xf numFmtId="0" fontId="0" fillId="0" borderId="11" xfId="0" applyFont="1" applyBorder="1"/>
    <xf numFmtId="38" fontId="9" fillId="0" borderId="11" xfId="0" applyNumberFormat="1" applyFont="1" applyBorder="1"/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6" fontId="0" fillId="2" borderId="12" xfId="0" applyNumberFormat="1" applyFont="1" applyFill="1" applyBorder="1"/>
    <xf numFmtId="6" fontId="0" fillId="2" borderId="13" xfId="0" applyNumberFormat="1" applyFont="1" applyFill="1" applyBorder="1"/>
    <xf numFmtId="0" fontId="9" fillId="2" borderId="3" xfId="0" applyFont="1" applyFill="1" applyBorder="1" applyAlignment="1">
      <alignment horizontal="right"/>
    </xf>
    <xf numFmtId="164" fontId="0" fillId="2" borderId="14" xfId="0" applyNumberFormat="1" applyFont="1" applyFill="1" applyBorder="1" applyAlignment="1">
      <alignment horizontal="right"/>
    </xf>
    <xf numFmtId="6" fontId="0" fillId="2" borderId="15" xfId="0" applyNumberFormat="1" applyFont="1" applyFill="1" applyBorder="1"/>
    <xf numFmtId="6" fontId="0" fillId="2" borderId="16" xfId="0" applyNumberFormat="1" applyFont="1" applyFill="1" applyBorder="1"/>
    <xf numFmtId="0" fontId="9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6" fontId="0" fillId="2" borderId="17" xfId="0" applyNumberFormat="1" applyFont="1" applyFill="1" applyBorder="1"/>
    <xf numFmtId="6" fontId="0" fillId="3" borderId="18" xfId="0" applyNumberFormat="1" applyFont="1" applyFill="1" applyBorder="1"/>
    <xf numFmtId="9" fontId="0" fillId="0" borderId="19" xfId="0" applyNumberFormat="1" applyFont="1" applyBorder="1"/>
    <xf numFmtId="6" fontId="0" fillId="3" borderId="20" xfId="0" applyNumberFormat="1" applyFont="1" applyFill="1" applyBorder="1"/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6" fontId="9" fillId="3" borderId="18" xfId="0" applyNumberFormat="1" applyFont="1" applyFill="1" applyBorder="1"/>
    <xf numFmtId="165" fontId="9" fillId="2" borderId="21" xfId="0" applyNumberFormat="1" applyFont="1" applyFill="1" applyBorder="1"/>
    <xf numFmtId="0" fontId="0" fillId="0" borderId="21" xfId="0" applyFont="1" applyBorder="1"/>
    <xf numFmtId="165" fontId="9" fillId="2" borderId="22" xfId="0" applyNumberFormat="1" applyFont="1" applyFill="1" applyBorder="1"/>
    <xf numFmtId="6" fontId="9" fillId="3" borderId="16" xfId="0" applyNumberFormat="1" applyFont="1" applyFill="1" applyBorder="1"/>
    <xf numFmtId="165" fontId="9" fillId="0" borderId="0" xfId="0" applyNumberFormat="1" applyFont="1"/>
    <xf numFmtId="6" fontId="9" fillId="0" borderId="5" xfId="0" applyNumberFormat="1" applyFont="1" applyBorder="1"/>
    <xf numFmtId="0" fontId="0" fillId="0" borderId="0" xfId="0" applyFont="1" applyBorder="1"/>
    <xf numFmtId="0" fontId="0" fillId="0" borderId="17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65" fontId="9" fillId="0" borderId="24" xfId="0" applyNumberFormat="1" applyFont="1" applyBorder="1"/>
    <xf numFmtId="6" fontId="0" fillId="3" borderId="25" xfId="0" applyNumberFormat="1" applyFont="1" applyFill="1" applyBorder="1"/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165" fontId="9" fillId="0" borderId="26" xfId="0" applyNumberFormat="1" applyFont="1" applyBorder="1"/>
    <xf numFmtId="6" fontId="0" fillId="3" borderId="27" xfId="0" applyNumberFormat="1" applyFont="1" applyFill="1" applyBorder="1"/>
    <xf numFmtId="165" fontId="9" fillId="0" borderId="19" xfId="0" applyNumberFormat="1" applyFont="1" applyBorder="1"/>
    <xf numFmtId="6" fontId="0" fillId="3" borderId="28" xfId="0" applyNumberFormat="1" applyFont="1" applyFill="1" applyBorder="1"/>
    <xf numFmtId="6" fontId="9" fillId="3" borderId="3" xfId="0" applyNumberFormat="1" applyFont="1" applyFill="1" applyBorder="1"/>
    <xf numFmtId="6" fontId="0" fillId="0" borderId="0" xfId="0" applyNumberFormat="1" applyFont="1"/>
    <xf numFmtId="0" fontId="9" fillId="0" borderId="5" xfId="0" applyFont="1" applyBorder="1"/>
    <xf numFmtId="6" fontId="9" fillId="4" borderId="3" xfId="0" applyNumberFormat="1" applyFont="1" applyFill="1" applyBorder="1"/>
    <xf numFmtId="10" fontId="9" fillId="3" borderId="3" xfId="0" applyNumberFormat="1" applyFont="1" applyFill="1" applyBorder="1"/>
    <xf numFmtId="0" fontId="9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dMC/Library/Application%20Support/Microsoft/Office/Office%202011%20AutoRecovery/Product%20plan%202009-10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Office%202011/Microsoft%20Excel.app/Contents/MacOS/Project%20Manage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al%20For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dMC/Library/Application%20Support/Microsoft/Office/Office%202011%20AutoRecovery/RealeFlow%20Roadmap%20Aug-13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leron/Library/Application%20Support/Microsoft/Office/Office%202011%20AutoRecovery/FortuneBuilders/Atlas%20Operational%20Pl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MeghanandSuratkal/Temporary%20Internet%20Files/OLKB/GCS_Release_Management_Plan_2008%2011%2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Lis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al Summary"/>
      <sheetName val="ARV Estimator"/>
      <sheetName val="Repair Cost Estimator"/>
      <sheetName val="ROI"/>
      <sheetName val="MAO"/>
      <sheetName val="Deal Information_Rental"/>
    </sheetNames>
    <sheetDataSet>
      <sheetData sheetId="0">
        <row r="68">
          <cell r="F68" t="e">
            <v>#REF!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liday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 Issu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te Release Action Items List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selection activeCell="L8" sqref="L8"/>
    </sheetView>
  </sheetViews>
  <sheetFormatPr defaultColWidth="10.875" defaultRowHeight="15.75"/>
  <cols>
    <col min="1" max="3" width="12.875" style="31" customWidth="1"/>
    <col min="4" max="4" width="14" style="31" bestFit="1" customWidth="1"/>
    <col min="5" max="8" width="12.875" style="31" customWidth="1"/>
    <col min="9" max="10" width="10.875" style="31"/>
    <col min="11" max="11" width="11.5" style="31" bestFit="1" customWidth="1"/>
    <col min="12" max="12" width="12.625" style="31" bestFit="1" customWidth="1"/>
    <col min="13" max="16384" width="10.875" style="31"/>
  </cols>
  <sheetData>
    <row r="1" spans="1:12" ht="16.5" thickBot="1"/>
    <row r="2" spans="1:12" ht="16.5" thickBot="1">
      <c r="A2" s="32" t="s">
        <v>0</v>
      </c>
      <c r="B2" s="33"/>
      <c r="C2" s="33"/>
      <c r="D2" s="33"/>
      <c r="E2" s="33"/>
      <c r="F2" s="33"/>
      <c r="G2" s="33"/>
      <c r="H2" s="34">
        <f>MAO!B6</f>
        <v>71000</v>
      </c>
    </row>
    <row r="3" spans="1:12" ht="16.5" thickBot="1">
      <c r="A3" s="35"/>
      <c r="H3" s="36"/>
      <c r="L3" s="37"/>
    </row>
    <row r="4" spans="1:12" ht="16.5" thickBot="1">
      <c r="A4" s="38" t="s">
        <v>1</v>
      </c>
      <c r="B4" s="39"/>
      <c r="C4" s="39"/>
      <c r="D4" s="39"/>
      <c r="E4" s="39"/>
      <c r="F4" s="39"/>
      <c r="G4" s="40">
        <f>F8/1000/12</f>
        <v>5.9840000000000009</v>
      </c>
      <c r="H4" s="36" t="s">
        <v>2</v>
      </c>
      <c r="L4" s="37"/>
    </row>
    <row r="5" spans="1:12">
      <c r="A5" s="41"/>
      <c r="B5" s="42"/>
      <c r="C5" s="42"/>
      <c r="D5" s="42"/>
      <c r="E5" s="42"/>
      <c r="F5" s="42"/>
      <c r="H5" s="36"/>
      <c r="L5" s="37"/>
    </row>
    <row r="6" spans="1:12" ht="16.5" thickBot="1">
      <c r="A6" s="43" t="s">
        <v>3</v>
      </c>
      <c r="B6" s="44"/>
      <c r="C6" s="44"/>
      <c r="D6" s="44"/>
      <c r="E6" s="44"/>
      <c r="F6" s="45"/>
      <c r="G6" s="46"/>
      <c r="H6" s="47"/>
    </row>
    <row r="7" spans="1:12">
      <c r="A7" s="35" t="s">
        <v>4</v>
      </c>
      <c r="F7" s="48">
        <f>MAO!B7</f>
        <v>10000</v>
      </c>
      <c r="G7" s="46"/>
      <c r="H7" s="47"/>
      <c r="K7" s="37"/>
    </row>
    <row r="8" spans="1:12">
      <c r="A8" s="35" t="s">
        <v>5</v>
      </c>
      <c r="F8" s="49">
        <f>MAO!B3</f>
        <v>71808</v>
      </c>
      <c r="G8" s="46"/>
      <c r="H8" s="47"/>
    </row>
    <row r="9" spans="1:12" ht="16.5" thickBot="1">
      <c r="A9" s="35" t="s">
        <v>6</v>
      </c>
      <c r="F9" s="49">
        <v>500</v>
      </c>
      <c r="G9" s="46"/>
      <c r="H9" s="47"/>
    </row>
    <row r="10" spans="1:12" ht="16.5" thickBot="1">
      <c r="A10" s="35" t="s">
        <v>7</v>
      </c>
      <c r="D10" s="50" t="s">
        <v>8</v>
      </c>
      <c r="E10" s="51">
        <v>2568</v>
      </c>
      <c r="F10" s="49">
        <f>ROUND(E10/12,2)*G4</f>
        <v>1280.5760000000002</v>
      </c>
      <c r="G10" s="46"/>
      <c r="H10" s="47"/>
    </row>
    <row r="11" spans="1:12">
      <c r="A11" s="35" t="s">
        <v>9</v>
      </c>
      <c r="F11" s="49">
        <v>0</v>
      </c>
      <c r="G11" s="46"/>
      <c r="H11" s="47"/>
    </row>
    <row r="12" spans="1:12">
      <c r="A12" s="35" t="s">
        <v>10</v>
      </c>
      <c r="F12" s="49">
        <v>0</v>
      </c>
      <c r="G12" s="46"/>
      <c r="H12" s="47"/>
    </row>
    <row r="13" spans="1:12">
      <c r="A13" s="35" t="s">
        <v>11</v>
      </c>
      <c r="F13" s="49">
        <v>600</v>
      </c>
      <c r="G13" s="46"/>
      <c r="H13" s="47"/>
    </row>
    <row r="14" spans="1:12">
      <c r="A14" s="35" t="s">
        <v>12</v>
      </c>
      <c r="F14" s="52">
        <v>1200</v>
      </c>
      <c r="G14" s="46"/>
      <c r="H14" s="47"/>
    </row>
    <row r="15" spans="1:12" ht="16.5" thickBot="1">
      <c r="A15" s="35" t="s">
        <v>13</v>
      </c>
      <c r="F15" s="53">
        <v>0</v>
      </c>
      <c r="G15" s="46"/>
      <c r="H15" s="47"/>
    </row>
    <row r="16" spans="1:12" ht="18" customHeight="1" thickBot="1">
      <c r="A16" s="54" t="s">
        <v>14</v>
      </c>
      <c r="B16" s="55"/>
      <c r="C16" s="55"/>
      <c r="D16" s="55"/>
      <c r="E16" s="56"/>
      <c r="G16" s="46"/>
      <c r="H16" s="47"/>
    </row>
    <row r="17" spans="1:11" ht="21" customHeight="1">
      <c r="A17" s="54"/>
      <c r="B17" s="55"/>
      <c r="C17" s="55"/>
      <c r="D17" s="55"/>
      <c r="E17" s="57">
        <v>0</v>
      </c>
      <c r="F17" s="58">
        <f>E17*12</f>
        <v>0</v>
      </c>
      <c r="G17" s="46"/>
      <c r="H17" s="47"/>
    </row>
    <row r="18" spans="1:11" ht="21" customHeight="1" thickBot="1">
      <c r="A18" s="35" t="s">
        <v>15</v>
      </c>
      <c r="B18" s="56"/>
      <c r="E18" s="59">
        <v>0.01</v>
      </c>
      <c r="F18" s="60">
        <f>ROUND(E18*H2,0)</f>
        <v>710</v>
      </c>
      <c r="G18" s="46"/>
      <c r="H18" s="47"/>
    </row>
    <row r="19" spans="1:11" ht="30" customHeight="1" thickBot="1">
      <c r="A19" s="61"/>
      <c r="B19" s="62"/>
      <c r="C19" s="62"/>
      <c r="D19" s="62"/>
      <c r="E19" s="62"/>
      <c r="F19" s="62"/>
      <c r="G19" s="62"/>
      <c r="H19" s="36"/>
    </row>
    <row r="20" spans="1:11" ht="16.5" thickBot="1">
      <c r="A20" s="43" t="s">
        <v>16</v>
      </c>
      <c r="B20" s="44"/>
      <c r="C20" s="44"/>
      <c r="D20" s="44"/>
      <c r="E20" s="44"/>
      <c r="F20" s="44"/>
      <c r="G20" s="58">
        <f>SUM(F6:F18)</f>
        <v>86098.576000000001</v>
      </c>
      <c r="H20" s="36"/>
    </row>
    <row r="21" spans="1:11" ht="16.5" thickBot="1">
      <c r="A21" s="35"/>
      <c r="H21" s="36"/>
    </row>
    <row r="22" spans="1:11" ht="16.5" thickBot="1">
      <c r="A22" s="43" t="s">
        <v>17</v>
      </c>
      <c r="B22" s="44"/>
      <c r="C22" s="44"/>
      <c r="D22" s="44"/>
      <c r="E22" s="44"/>
      <c r="F22" s="44"/>
      <c r="G22" s="44"/>
      <c r="H22" s="63">
        <f>H2+G20</f>
        <v>157098.576</v>
      </c>
      <c r="K22" s="37"/>
    </row>
    <row r="23" spans="1:11" ht="16.5" thickBot="1">
      <c r="A23" s="35"/>
      <c r="H23" s="36"/>
    </row>
    <row r="24" spans="1:11" ht="16.5" thickBot="1">
      <c r="A24" s="43" t="s">
        <v>18</v>
      </c>
      <c r="B24" s="44"/>
      <c r="C24" s="44"/>
      <c r="D24" s="44"/>
      <c r="E24" s="44"/>
      <c r="G24" s="64">
        <v>0.1</v>
      </c>
      <c r="H24" s="63">
        <f>ROUNDUP((H22/12)*G4*G24,0)</f>
        <v>7834</v>
      </c>
    </row>
    <row r="25" spans="1:11" ht="16.5" thickBot="1">
      <c r="A25" s="35"/>
      <c r="F25" s="65" t="s">
        <v>19</v>
      </c>
      <c r="G25" s="66">
        <v>0.02</v>
      </c>
      <c r="H25" s="67">
        <f>ROUND(H22*G25,0)</f>
        <v>3142</v>
      </c>
    </row>
    <row r="26" spans="1:11">
      <c r="A26" s="35"/>
      <c r="G26" s="68"/>
      <c r="H26" s="69"/>
    </row>
    <row r="27" spans="1:11" ht="16.5" thickBot="1">
      <c r="A27" s="43" t="s">
        <v>20</v>
      </c>
      <c r="B27" s="44"/>
      <c r="C27" s="44"/>
      <c r="D27" s="44"/>
      <c r="E27" s="70"/>
      <c r="F27" s="70"/>
      <c r="H27" s="36"/>
    </row>
    <row r="28" spans="1:11">
      <c r="A28" s="71" t="s">
        <v>21</v>
      </c>
      <c r="B28" s="72"/>
      <c r="C28" s="72"/>
      <c r="D28" s="72"/>
      <c r="E28" s="73">
        <v>0.02</v>
      </c>
      <c r="F28" s="74">
        <f>ROUND($H$36*E28,0)</f>
        <v>3940</v>
      </c>
      <c r="H28" s="36"/>
    </row>
    <row r="29" spans="1:11">
      <c r="A29" s="75" t="s">
        <v>22</v>
      </c>
      <c r="B29" s="76"/>
      <c r="C29" s="76"/>
      <c r="D29" s="76"/>
      <c r="E29" s="77">
        <v>2.5000000000000001E-2</v>
      </c>
      <c r="F29" s="78">
        <f t="shared" ref="F29:F30" si="0">ROUND($H$36*E29,0)</f>
        <v>4925</v>
      </c>
      <c r="H29" s="36"/>
    </row>
    <row r="30" spans="1:11" ht="16.5" thickBot="1">
      <c r="A30" s="75" t="s">
        <v>15</v>
      </c>
      <c r="B30" s="76"/>
      <c r="C30" s="76"/>
      <c r="D30" s="76"/>
      <c r="E30" s="79">
        <v>0.02</v>
      </c>
      <c r="F30" s="80">
        <f t="shared" si="0"/>
        <v>3940</v>
      </c>
      <c r="H30" s="36"/>
    </row>
    <row r="31" spans="1:11" ht="16.5" thickBot="1">
      <c r="A31" s="35"/>
      <c r="H31" s="36"/>
    </row>
    <row r="32" spans="1:11" ht="16.5" thickBot="1">
      <c r="A32" s="43" t="s">
        <v>23</v>
      </c>
      <c r="B32" s="44"/>
      <c r="C32" s="44"/>
      <c r="D32" s="44"/>
      <c r="E32" s="44"/>
      <c r="F32" s="44"/>
      <c r="G32" s="44"/>
      <c r="H32" s="81">
        <f>SUM(F28:F30)</f>
        <v>12805</v>
      </c>
      <c r="K32" s="82"/>
    </row>
    <row r="33" spans="1:11" ht="16.5" thickBot="1">
      <c r="A33" s="35"/>
      <c r="H33" s="83"/>
      <c r="K33" s="82"/>
    </row>
    <row r="34" spans="1:11" ht="16.5" thickBot="1">
      <c r="A34" s="43" t="s">
        <v>24</v>
      </c>
      <c r="B34" s="44"/>
      <c r="C34" s="44"/>
      <c r="D34" s="44"/>
      <c r="E34" s="44"/>
      <c r="F34" s="44"/>
      <c r="G34" s="44"/>
      <c r="H34" s="34">
        <f>H22+H24+H25+H32</f>
        <v>180879.576</v>
      </c>
    </row>
    <row r="35" spans="1:11" ht="16.5" thickBot="1">
      <c r="A35" s="35"/>
      <c r="H35" s="83"/>
    </row>
    <row r="36" spans="1:11" ht="16.5" thickBot="1">
      <c r="A36" s="43" t="s">
        <v>25</v>
      </c>
      <c r="B36" s="44"/>
      <c r="C36" s="44"/>
      <c r="D36" s="44"/>
      <c r="E36" s="44"/>
      <c r="F36" s="44"/>
      <c r="G36" s="44"/>
      <c r="H36" s="34">
        <f>MAO!B1</f>
        <v>197000</v>
      </c>
    </row>
    <row r="37" spans="1:11">
      <c r="A37" s="35"/>
      <c r="H37" s="83"/>
    </row>
    <row r="38" spans="1:11" ht="16.5" thickBot="1">
      <c r="A38" s="35"/>
      <c r="H38" s="83"/>
    </row>
    <row r="39" spans="1:11" ht="16.5" thickBot="1">
      <c r="A39" s="43" t="s">
        <v>26</v>
      </c>
      <c r="B39" s="44"/>
      <c r="C39" s="44"/>
      <c r="D39" s="44"/>
      <c r="E39" s="44"/>
      <c r="F39" s="44"/>
      <c r="G39" s="44"/>
      <c r="H39" s="84">
        <f>H36-H34</f>
        <v>16120.423999999999</v>
      </c>
    </row>
    <row r="40" spans="1:11" ht="16.5" thickBot="1">
      <c r="A40" s="35"/>
      <c r="H40" s="83"/>
    </row>
    <row r="41" spans="1:11" ht="16.5" thickBot="1">
      <c r="A41" s="43" t="s">
        <v>27</v>
      </c>
      <c r="B41" s="44"/>
      <c r="C41" s="44"/>
      <c r="D41" s="44"/>
      <c r="E41" s="44"/>
      <c r="F41" s="44"/>
      <c r="G41" s="44"/>
      <c r="H41" s="85">
        <f>H39/H22</f>
        <v>0.10261343170927277</v>
      </c>
    </row>
    <row r="43" spans="1:11">
      <c r="D43" s="86" t="s">
        <v>28</v>
      </c>
      <c r="E43" s="31" t="s">
        <v>29</v>
      </c>
    </row>
  </sheetData>
  <mergeCells count="18">
    <mergeCell ref="G11:H11"/>
    <mergeCell ref="G6:H6"/>
    <mergeCell ref="G7:H7"/>
    <mergeCell ref="G8:H8"/>
    <mergeCell ref="G9:H9"/>
    <mergeCell ref="G10:H10"/>
    <mergeCell ref="G12:H12"/>
    <mergeCell ref="G13:H13"/>
    <mergeCell ref="G14:H14"/>
    <mergeCell ref="G15:H15"/>
    <mergeCell ref="A16:D17"/>
    <mergeCell ref="G16:H16"/>
    <mergeCell ref="G17:H17"/>
    <mergeCell ref="G18:H18"/>
    <mergeCell ref="A19:G19"/>
    <mergeCell ref="A28:D28"/>
    <mergeCell ref="A29:D29"/>
    <mergeCell ref="A30:D30"/>
  </mergeCells>
  <printOptions horizontalCentered="1"/>
  <pageMargins left="0.7" right="0.7" top="0.75" bottom="0.75" header="0.3" footer="0.3"/>
  <pageSetup scale="82" orientation="portrait" horizontalDpi="300" verticalDpi="300" r:id="rId1"/>
  <headerFooter>
    <oddHeader>&amp;C&amp;"Times New Roman Bold,Bold"&amp;16&amp;K000000&amp;A</oddHeader>
    <oddFooter>&amp;C&amp;"Times New Roman,Regular"&amp;16&amp;K000000&amp;P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B4" sqref="B4"/>
    </sheetView>
  </sheetViews>
  <sheetFormatPr defaultColWidth="10.875" defaultRowHeight="15.75"/>
  <cols>
    <col min="1" max="2" width="30.875" style="2" customWidth="1"/>
    <col min="3" max="3" width="5.625" style="2" hidden="1" customWidth="1"/>
    <col min="4" max="4" width="44.625" style="2" hidden="1" customWidth="1"/>
    <col min="5" max="16384" width="10.875" style="2"/>
  </cols>
  <sheetData>
    <row r="1" spans="1:4" ht="18.75">
      <c r="A1" s="17" t="s">
        <v>30</v>
      </c>
      <c r="B1" s="23">
        <v>197000</v>
      </c>
      <c r="C1" s="13"/>
    </row>
    <row r="2" spans="1:4" ht="18.75">
      <c r="A2" s="18">
        <v>0.73</v>
      </c>
      <c r="B2" s="24">
        <f>ROUND(B1*A2,-3)</f>
        <v>144000</v>
      </c>
      <c r="C2" s="14"/>
    </row>
    <row r="3" spans="1:4" ht="18.75">
      <c r="A3" s="19" t="s">
        <v>31</v>
      </c>
      <c r="B3" s="24">
        <v>71808</v>
      </c>
      <c r="C3" s="14"/>
    </row>
    <row r="4" spans="1:4" ht="18.75">
      <c r="A4" s="20" t="s">
        <v>33</v>
      </c>
      <c r="B4" s="25">
        <f>B2-B3</f>
        <v>72192</v>
      </c>
      <c r="C4" s="4" t="s">
        <v>34</v>
      </c>
    </row>
    <row r="5" spans="1:4" ht="19.5" thickBot="1">
      <c r="A5" s="21" t="s">
        <v>35</v>
      </c>
      <c r="B5" s="26">
        <v>95000</v>
      </c>
      <c r="C5" s="15"/>
    </row>
    <row r="6" spans="1:4" ht="19.5" thickBot="1">
      <c r="A6" s="21" t="s">
        <v>36</v>
      </c>
      <c r="B6" s="26">
        <v>71000</v>
      </c>
      <c r="C6" s="29"/>
      <c r="D6" s="30"/>
    </row>
    <row r="7" spans="1:4" ht="18.75">
      <c r="A7" s="3" t="s">
        <v>32</v>
      </c>
      <c r="B7" s="27">
        <v>10000</v>
      </c>
      <c r="C7" s="16"/>
    </row>
    <row r="8" spans="1:4" ht="18.75">
      <c r="A8" s="3" t="s">
        <v>37</v>
      </c>
      <c r="B8" s="27">
        <f>B6+B7</f>
        <v>81000</v>
      </c>
      <c r="C8" s="14"/>
    </row>
    <row r="9" spans="1:4" ht="19.5" thickBot="1">
      <c r="A9" s="22" t="s">
        <v>38</v>
      </c>
      <c r="B9" s="28">
        <f>B5-B8</f>
        <v>14000</v>
      </c>
      <c r="C9" s="16"/>
    </row>
    <row r="11" spans="1:4" ht="19.5" thickBot="1">
      <c r="A11" s="1" t="s">
        <v>39</v>
      </c>
    </row>
    <row r="12" spans="1:4" ht="19.5">
      <c r="A12" s="5" t="s">
        <v>40</v>
      </c>
      <c r="B12" s="6" t="s">
        <v>41</v>
      </c>
      <c r="C12" s="12"/>
    </row>
    <row r="13" spans="1:4">
      <c r="A13" s="7" t="s">
        <v>42</v>
      </c>
      <c r="B13" s="8">
        <v>5000</v>
      </c>
      <c r="C13" s="11"/>
    </row>
    <row r="14" spans="1:4">
      <c r="A14" s="7" t="s">
        <v>43</v>
      </c>
      <c r="B14" s="8">
        <v>10000</v>
      </c>
      <c r="C14" s="11"/>
    </row>
    <row r="15" spans="1:4">
      <c r="A15" s="7" t="s">
        <v>44</v>
      </c>
      <c r="B15" s="8" t="s">
        <v>45</v>
      </c>
      <c r="C15" s="11"/>
    </row>
    <row r="16" spans="1:4">
      <c r="A16" s="7" t="s">
        <v>46</v>
      </c>
      <c r="B16" s="8" t="s">
        <v>47</v>
      </c>
      <c r="C16" s="11"/>
    </row>
    <row r="17" spans="1:4">
      <c r="A17" s="7" t="s">
        <v>48</v>
      </c>
      <c r="B17" s="8">
        <v>35000</v>
      </c>
      <c r="C17" s="11"/>
    </row>
    <row r="18" spans="1:4" ht="16.5" thickBot="1">
      <c r="A18" s="9" t="s">
        <v>49</v>
      </c>
      <c r="B18" s="10">
        <v>45000</v>
      </c>
      <c r="C18" s="4" t="s">
        <v>50</v>
      </c>
      <c r="D18" s="4"/>
    </row>
    <row r="20" spans="1:4">
      <c r="A20" s="11"/>
    </row>
    <row r="21" spans="1:4">
      <c r="A21" s="11"/>
    </row>
    <row r="22" spans="1:4">
      <c r="A22" s="11"/>
    </row>
    <row r="23" spans="1:4">
      <c r="A23" s="11"/>
    </row>
    <row r="24" spans="1:4">
      <c r="A24" s="11"/>
    </row>
    <row r="25" spans="1:4">
      <c r="A25" s="11"/>
    </row>
    <row r="26" spans="1:4">
      <c r="A26" s="11"/>
    </row>
    <row r="27" spans="1:4">
      <c r="A27" s="11"/>
    </row>
  </sheetData>
  <printOptions horizontalCentered="1"/>
  <pageMargins left="0.45" right="0.45" top="0.75" bottom="0.75" header="0.3" footer="0.3"/>
  <pageSetup orientation="portrait" horizontalDpi="0" verticalDpi="0"/>
  <headerFooter>
    <oddHeader>&amp;C&amp;"Times New Roman Bold,Bold"&amp;16&amp;K000000&amp;A</oddHeader>
    <oddFooter>&amp;C&amp;"Times New Roman,Regular"&amp;16&amp;K000000&amp;P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ROI</vt:lpstr>
      <vt:lpstr>MAO</vt:lpstr>
      <vt:lpstr>ROI!Print_Area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Thompson</dc:creator>
  <cp:lastModifiedBy>bsaadai@gmail.com</cp:lastModifiedBy>
  <dcterms:created xsi:type="dcterms:W3CDTF">2023-05-27T18:14:50Z</dcterms:created>
  <dcterms:modified xsi:type="dcterms:W3CDTF">2023-06-13T19:04:47Z</dcterms:modified>
</cp:coreProperties>
</file>